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720" windowHeight="8130"/>
  </bookViews>
  <sheets>
    <sheet name="Kalkulator" sheetId="15" r:id="rId1"/>
  </sheets>
  <calcPr calcId="124519"/>
  <fileRecoveryPr repairLoad="1"/>
</workbook>
</file>

<file path=xl/calcChain.xml><?xml version="1.0" encoding="utf-8"?>
<calcChain xmlns="http://schemas.openxmlformats.org/spreadsheetml/2006/main">
  <c r="P45" i="15"/>
  <c r="R44" s="1"/>
  <c r="V44"/>
  <c r="P44"/>
  <c r="P43"/>
  <c r="U43" s="1"/>
  <c r="P42"/>
  <c r="U42" s="1"/>
  <c r="P40"/>
  <c r="S40" s="1"/>
  <c r="P39"/>
  <c r="U39" s="1"/>
  <c r="P38"/>
  <c r="R37" s="1"/>
  <c r="P37"/>
  <c r="U37" s="1"/>
  <c r="P36"/>
  <c r="R35" s="1"/>
  <c r="P35"/>
  <c r="U35" s="1"/>
  <c r="P34"/>
  <c r="S34" s="1"/>
  <c r="P33"/>
  <c r="U33" s="1"/>
  <c r="P32"/>
  <c r="U32" s="1"/>
  <c r="P31"/>
  <c r="U31" s="1"/>
  <c r="Q44" l="1"/>
  <c r="W44" s="1"/>
  <c r="X44" s="1"/>
  <c r="Y44" s="1"/>
  <c r="U41"/>
  <c r="U34"/>
  <c r="U40"/>
  <c r="Z43"/>
  <c r="AA43" s="1"/>
  <c r="S36"/>
  <c r="R39"/>
  <c r="U36"/>
  <c r="R33"/>
  <c r="Z42"/>
  <c r="AA42" s="1"/>
  <c r="R31"/>
  <c r="S32"/>
  <c r="U38"/>
  <c r="Q40"/>
  <c r="R43"/>
  <c r="S38"/>
  <c r="R42"/>
  <c r="S43"/>
  <c r="U44"/>
  <c r="R40"/>
  <c r="T40" s="1"/>
  <c r="S42"/>
  <c r="T42" s="1"/>
  <c r="V42" s="1"/>
  <c r="R32"/>
  <c r="R36"/>
  <c r="S31"/>
  <c r="Q32"/>
  <c r="S33"/>
  <c r="Q34"/>
  <c r="S35"/>
  <c r="T35" s="1"/>
  <c r="Q36"/>
  <c r="S37"/>
  <c r="T37" s="1"/>
  <c r="Q38"/>
  <c r="S39"/>
  <c r="R34"/>
  <c r="T34" s="1"/>
  <c r="V34" s="1"/>
  <c r="R38"/>
  <c r="Q31"/>
  <c r="Q33"/>
  <c r="Q35"/>
  <c r="Q37"/>
  <c r="Q39"/>
  <c r="Z44"/>
  <c r="AA44" s="1"/>
  <c r="Q42"/>
  <c r="Q43"/>
  <c r="M7" l="1"/>
  <c r="V40"/>
  <c r="W40" s="1"/>
  <c r="X40" s="1"/>
  <c r="Y40" s="1"/>
  <c r="W34"/>
  <c r="X34" s="1"/>
  <c r="Y34" s="1"/>
  <c r="V35"/>
  <c r="W35" s="1"/>
  <c r="X35" s="1"/>
  <c r="Y35" s="1"/>
  <c r="T36"/>
  <c r="V36" s="1"/>
  <c r="W36" s="1"/>
  <c r="X36" s="1"/>
  <c r="Y36" s="1"/>
  <c r="T38"/>
  <c r="V38" s="1"/>
  <c r="W38" s="1"/>
  <c r="X38" s="1"/>
  <c r="Y38" s="1"/>
  <c r="V37"/>
  <c r="W37" s="1"/>
  <c r="X37" s="1"/>
  <c r="Y37" s="1"/>
  <c r="T33"/>
  <c r="V33" s="1"/>
  <c r="W33" s="1"/>
  <c r="X33" s="1"/>
  <c r="Y33" s="1"/>
  <c r="T32"/>
  <c r="V32" s="1"/>
  <c r="W32" s="1"/>
  <c r="X32" s="1"/>
  <c r="Y32" s="1"/>
  <c r="T43"/>
  <c r="V43" s="1"/>
  <c r="W43" s="1"/>
  <c r="X43" s="1"/>
  <c r="Y43" s="1"/>
  <c r="T39"/>
  <c r="V39" s="1"/>
  <c r="W39" s="1"/>
  <c r="X39" s="1"/>
  <c r="Y39" s="1"/>
  <c r="T31"/>
  <c r="V31" s="1"/>
  <c r="W31" s="1"/>
  <c r="X31" s="1"/>
  <c r="Y31" s="1"/>
  <c r="W42"/>
  <c r="X42" s="1"/>
  <c r="Y42" s="1"/>
  <c r="X45" l="1"/>
  <c r="Y45" l="1"/>
  <c r="M5" s="1"/>
  <c r="M9" s="1"/>
  <c r="Y47"/>
  <c r="Z45" l="1"/>
</calcChain>
</file>

<file path=xl/sharedStrings.xml><?xml version="1.0" encoding="utf-8"?>
<sst xmlns="http://schemas.openxmlformats.org/spreadsheetml/2006/main" count="85" uniqueCount="48">
  <si>
    <t>I</t>
  </si>
  <si>
    <t>II</t>
  </si>
  <si>
    <t>III</t>
  </si>
  <si>
    <t>IV</t>
  </si>
  <si>
    <t>ESA</t>
  </si>
  <si>
    <t>I, II liga</t>
  </si>
  <si>
    <t>Kategoria</t>
  </si>
  <si>
    <t>Liga</t>
  </si>
  <si>
    <t>V</t>
  </si>
  <si>
    <t>Mnożnik</t>
  </si>
  <si>
    <t>Stopa amortyzacji</t>
  </si>
  <si>
    <t>Wiek od</t>
  </si>
  <si>
    <t>Wiek do</t>
  </si>
  <si>
    <t>-</t>
  </si>
  <si>
    <t xml:space="preserve"> IV liga, Okręgówka</t>
  </si>
  <si>
    <t>III Liga</t>
  </si>
  <si>
    <t>Klasa A, B, C</t>
  </si>
  <si>
    <t>Ekwiwalent za wyszkolenie</t>
  </si>
  <si>
    <t xml:space="preserve">   </t>
  </si>
  <si>
    <t>KATEGORIA WIEKOWA</t>
  </si>
  <si>
    <t>Rok urodzenia</t>
  </si>
  <si>
    <t>A</t>
  </si>
  <si>
    <t xml:space="preserve">LICZBA DNI W DANYM ROKU </t>
  </si>
  <si>
    <t>KOLUMNY POMOCNICZE - BEZ INTERPRETACJI</t>
  </si>
  <si>
    <t>LICZBA DNI DO MOMENTU AKTYWOWANIA KATEGORII AMORTYZACJI</t>
  </si>
  <si>
    <t>ROZPOCZĘCIE SZKOLENIA</t>
  </si>
  <si>
    <t>LICZBA DNI SZKOLENIA W DANYM WIEKU (ROCZNIKOWO)</t>
  </si>
  <si>
    <t>WIEK PIŁKARZA (ROCZNIKOWO)</t>
  </si>
  <si>
    <t>CZĘŚĆ ROKU ODPOWIADAJĄCA OKRESOWI SZKOLENIA</t>
  </si>
  <si>
    <t>PODSTAWA EKWIWALENTU ZA DANY ROK</t>
  </si>
  <si>
    <t>WARTOŚĆ EKWIWALENTU ZA DANY ROK (PODSTWA x MNOŻNIK)</t>
  </si>
  <si>
    <t xml:space="preserve">Rozumiana jako ostatni dzień, w którym zawodnik był zarejestrowany w poprzednim klubie (przed zmianą przynależności klubowej na zasadzie wolnego transferu) </t>
  </si>
  <si>
    <t xml:space="preserve">Rozumiana jako dzień, w którym zawodnik został zarejestrowany w poprzednim klubie (przed zmianą przynależności klubowej na zasadzie wolnego transferu) </t>
  </si>
  <si>
    <t>STOPA AMORTYZACJI</t>
  </si>
  <si>
    <t xml:space="preserve"> WYMIAR EKWIWALENTU</t>
  </si>
  <si>
    <t>Data rozpoczęcia szkolenia</t>
  </si>
  <si>
    <t>Data zakończenia szkolenia</t>
  </si>
  <si>
    <t>Data rejestracji w nowym klubie</t>
  </si>
  <si>
    <t xml:space="preserve">Rozumiana jako pierwszy dzień, w którym zawodnik był zarejestrowany w nowym klubie (po zmianie przynależności klubowej na zasadzie wolnego transferu) </t>
  </si>
  <si>
    <r>
      <t xml:space="preserve">Pola oznaczone kolorem </t>
    </r>
    <r>
      <rPr>
        <i/>
        <sz val="11"/>
        <color theme="9"/>
        <rFont val="Calibri"/>
        <family val="2"/>
        <charset val="238"/>
        <scheme val="minor"/>
      </rPr>
      <t>pomarańczowym</t>
    </r>
    <r>
      <rPr>
        <i/>
        <sz val="11"/>
        <color theme="1"/>
        <rFont val="Calibri"/>
        <family val="2"/>
        <charset val="238"/>
        <scheme val="minor"/>
      </rPr>
      <t xml:space="preserve"> wypełnia użytkownik.</t>
    </r>
  </si>
  <si>
    <t>Wsp. bazowy</t>
  </si>
  <si>
    <t>Parametry modelu</t>
  </si>
  <si>
    <t>Dane zawodnika</t>
  </si>
  <si>
    <t>Objaśnienia</t>
  </si>
  <si>
    <t>TABELA POMOCNICZA</t>
  </si>
  <si>
    <t>WYMIAR NALEŻNEGO EKWIWALENTU PO UWZGLĘDNIENIU AMORTYZACJI</t>
  </si>
  <si>
    <t>Kat. klubu pozyskującego</t>
  </si>
  <si>
    <t>Kat. klubu odstępującego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</si>
</sst>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9"/>
      <name val="Calibri"/>
      <family val="2"/>
      <charset val="238"/>
      <scheme val="minor"/>
    </font>
    <font>
      <u val="double"/>
      <sz val="11"/>
      <color rgb="FF0061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u val="double"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1" fillId="0" borderId="6" applyNumberFormat="0" applyFill="0" applyAlignment="0" applyProtection="0"/>
    <xf numFmtId="0" fontId="4" fillId="8" borderId="8" applyNumberFormat="0" applyAlignment="0" applyProtection="0"/>
    <xf numFmtId="0" fontId="5" fillId="9" borderId="9" applyNumberFormat="0" applyAlignment="0" applyProtection="0"/>
  </cellStyleXfs>
  <cellXfs count="81">
    <xf numFmtId="0" fontId="0" fillId="0" borderId="0" xfId="0"/>
    <xf numFmtId="4" fontId="0" fillId="0" borderId="0" xfId="0" applyNumberFormat="1" applyAlignment="1" applyProtection="1">
      <alignment wrapText="1"/>
    </xf>
    <xf numFmtId="4" fontId="0" fillId="0" borderId="0" xfId="0" applyNumberFormat="1" applyProtection="1"/>
    <xf numFmtId="0" fontId="0" fillId="0" borderId="0" xfId="0" applyNumberFormat="1" applyProtection="1"/>
    <xf numFmtId="0" fontId="0" fillId="0" borderId="0" xfId="0" applyNumberFormat="1" applyAlignment="1" applyProtection="1">
      <alignment horizontal="center" vertical="center"/>
    </xf>
    <xf numFmtId="0" fontId="0" fillId="0" borderId="0" xfId="0" applyProtection="1"/>
    <xf numFmtId="1" fontId="0" fillId="0" borderId="0" xfId="0" applyNumberFormat="1" applyProtection="1"/>
    <xf numFmtId="14" fontId="0" fillId="0" borderId="0" xfId="0" applyNumberFormat="1" applyBorder="1" applyProtection="1"/>
    <xf numFmtId="0" fontId="1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0" fillId="7" borderId="1" xfId="0" applyFill="1" applyBorder="1" applyAlignment="1" applyProtection="1">
      <alignment horizontal="center" vertical="center"/>
    </xf>
    <xf numFmtId="14" fontId="0" fillId="7" borderId="1" xfId="0" applyNumberFormat="1" applyFill="1" applyBorder="1" applyAlignment="1" applyProtection="1">
      <alignment horizontal="center" vertical="center"/>
    </xf>
    <xf numFmtId="1" fontId="0" fillId="7" borderId="1" xfId="0" applyNumberFormat="1" applyFill="1" applyBorder="1" applyAlignment="1" applyProtection="1">
      <alignment horizontal="center" vertical="center"/>
    </xf>
    <xf numFmtId="164" fontId="0" fillId="7" borderId="1" xfId="0" applyNumberForma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14" fontId="0" fillId="4" borderId="1" xfId="0" applyNumberFormat="1" applyFill="1" applyBorder="1" applyAlignment="1" applyProtection="1">
      <alignment horizontal="center" vertical="center"/>
    </xf>
    <xf numFmtId="1" fontId="0" fillId="4" borderId="1" xfId="0" applyNumberFormat="1" applyFill="1" applyBorder="1" applyAlignment="1" applyProtection="1">
      <alignment horizontal="center" vertical="center"/>
    </xf>
    <xf numFmtId="164" fontId="0" fillId="4" borderId="1" xfId="0" applyNumberForma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center"/>
    </xf>
    <xf numFmtId="14" fontId="0" fillId="5" borderId="1" xfId="0" applyNumberFormat="1" applyFill="1" applyBorder="1" applyAlignment="1" applyProtection="1">
      <alignment horizontal="center" vertical="center"/>
    </xf>
    <xf numFmtId="1" fontId="0" fillId="5" borderId="1" xfId="0" applyNumberFormat="1" applyFill="1" applyBorder="1" applyAlignment="1" applyProtection="1">
      <alignment horizontal="center" vertical="center"/>
    </xf>
    <xf numFmtId="164" fontId="0" fillId="5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14" fontId="0" fillId="3" borderId="1" xfId="0" applyNumberFormat="1" applyFill="1" applyBorder="1" applyAlignment="1" applyProtection="1">
      <alignment horizontal="center" vertical="center"/>
    </xf>
    <xf numFmtId="1" fontId="0" fillId="3" borderId="1" xfId="0" applyNumberFormat="1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14" fontId="0" fillId="3" borderId="2" xfId="0" applyNumberFormat="1" applyFill="1" applyBorder="1" applyAlignment="1" applyProtection="1">
      <alignment horizontal="center" vertical="center"/>
    </xf>
    <xf numFmtId="2" fontId="1" fillId="6" borderId="0" xfId="2" applyNumberFormat="1" applyFill="1" applyBorder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0" fillId="6" borderId="0" xfId="0" applyNumberFormat="1" applyFill="1" applyProtection="1"/>
    <xf numFmtId="0" fontId="0" fillId="6" borderId="0" xfId="0" applyNumberFormat="1" applyFill="1" applyAlignment="1" applyProtection="1">
      <alignment horizontal="center" vertical="center"/>
    </xf>
    <xf numFmtId="0" fontId="0" fillId="6" borderId="0" xfId="0" applyFill="1" applyProtection="1"/>
    <xf numFmtId="0" fontId="1" fillId="6" borderId="0" xfId="0" applyNumberFormat="1" applyFont="1" applyFill="1" applyAlignment="1" applyProtection="1">
      <alignment horizontal="center" vertical="center"/>
    </xf>
    <xf numFmtId="0" fontId="0" fillId="6" borderId="2" xfId="0" applyNumberFormat="1" applyFill="1" applyBorder="1" applyAlignment="1" applyProtection="1">
      <alignment horizontal="center" vertical="center"/>
    </xf>
    <xf numFmtId="0" fontId="0" fillId="6" borderId="1" xfId="0" applyNumberFormat="1" applyFill="1" applyBorder="1" applyAlignment="1" applyProtection="1">
      <alignment horizontal="center" vertical="center"/>
    </xf>
    <xf numFmtId="0" fontId="6" fillId="6" borderId="1" xfId="0" applyFont="1" applyFill="1" applyBorder="1" applyProtection="1"/>
    <xf numFmtId="0" fontId="6" fillId="6" borderId="2" xfId="0" applyFont="1" applyFill="1" applyBorder="1" applyProtection="1"/>
    <xf numFmtId="0" fontId="4" fillId="8" borderId="8" xfId="3" applyNumberFormat="1" applyProtection="1">
      <protection locked="0"/>
    </xf>
    <xf numFmtId="14" fontId="4" fillId="8" borderId="8" xfId="3" applyNumberFormat="1" applyProtection="1">
      <protection locked="0"/>
    </xf>
    <xf numFmtId="0" fontId="4" fillId="8" borderId="8" xfId="3" applyAlignment="1" applyProtection="1">
      <alignment horizontal="right"/>
      <protection locked="0"/>
    </xf>
    <xf numFmtId="0" fontId="0" fillId="6" borderId="10" xfId="0" applyFill="1" applyBorder="1" applyProtection="1"/>
    <xf numFmtId="0" fontId="0" fillId="0" borderId="10" xfId="0" applyBorder="1" applyProtection="1"/>
    <xf numFmtId="0" fontId="2" fillId="0" borderId="0" xfId="0" applyNumberFormat="1" applyFont="1" applyAlignment="1" applyProtection="1">
      <alignment horizontal="center" vertical="center"/>
    </xf>
    <xf numFmtId="14" fontId="0" fillId="0" borderId="10" xfId="0" applyNumberFormat="1" applyBorder="1" applyProtection="1"/>
    <xf numFmtId="0" fontId="1" fillId="6" borderId="1" xfId="0" applyNumberFormat="1" applyFont="1" applyFill="1" applyBorder="1" applyAlignment="1" applyProtection="1">
      <alignment horizontal="center" vertical="center"/>
    </xf>
    <xf numFmtId="0" fontId="1" fillId="6" borderId="1" xfId="0" applyNumberFormat="1" applyFont="1" applyFill="1" applyBorder="1" applyAlignment="1" applyProtection="1">
      <alignment horizontal="center" vertical="center" wrapText="1"/>
    </xf>
    <xf numFmtId="0" fontId="10" fillId="6" borderId="0" xfId="0" applyNumberFormat="1" applyFont="1" applyFill="1" applyProtection="1"/>
    <xf numFmtId="0" fontId="7" fillId="0" borderId="0" xfId="0" applyNumberFormat="1" applyFont="1" applyAlignment="1" applyProtection="1">
      <alignment vertical="top"/>
    </xf>
    <xf numFmtId="0" fontId="1" fillId="6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 wrapText="1"/>
    </xf>
    <xf numFmtId="0" fontId="0" fillId="0" borderId="0" xfId="0" applyNumberFormat="1" applyBorder="1" applyAlignment="1" applyProtection="1">
      <alignment horizontal="center" vertical="center"/>
    </xf>
    <xf numFmtId="0" fontId="0" fillId="0" borderId="0" xfId="0" applyBorder="1" applyProtection="1"/>
    <xf numFmtId="0" fontId="0" fillId="6" borderId="0" xfId="0" applyFill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14" fontId="1" fillId="6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8" borderId="11" xfId="3" applyNumberFormat="1" applyBorder="1" applyAlignment="1" applyProtection="1">
      <alignment horizontal="center" vertical="center"/>
    </xf>
    <xf numFmtId="0" fontId="4" fillId="8" borderId="8" xfId="3" applyNumberFormat="1" applyAlignment="1" applyProtection="1">
      <alignment horizontal="center" vertical="center"/>
    </xf>
    <xf numFmtId="2" fontId="4" fillId="8" borderId="8" xfId="3" applyNumberFormat="1" applyAlignment="1" applyProtection="1">
      <alignment horizontal="center" vertical="center"/>
    </xf>
    <xf numFmtId="0" fontId="4" fillId="8" borderId="12" xfId="3" applyNumberFormat="1" applyBorder="1" applyAlignment="1" applyProtection="1">
      <alignment horizontal="center" vertical="center"/>
    </xf>
    <xf numFmtId="0" fontId="4" fillId="8" borderId="13" xfId="3" applyNumberFormat="1" applyBorder="1" applyAlignment="1" applyProtection="1">
      <alignment horizontal="center" vertical="center"/>
    </xf>
    <xf numFmtId="0" fontId="4" fillId="8" borderId="14" xfId="3" applyNumberFormat="1" applyBorder="1" applyAlignment="1" applyProtection="1">
      <alignment horizontal="center" vertical="center"/>
    </xf>
    <xf numFmtId="0" fontId="14" fillId="0" borderId="0" xfId="0" applyNumberFormat="1" applyFont="1" applyAlignment="1" applyProtection="1">
      <alignment horizontal="center" vertical="center"/>
    </xf>
    <xf numFmtId="0" fontId="11" fillId="6" borderId="7" xfId="0" applyFont="1" applyFill="1" applyBorder="1" applyAlignment="1" applyProtection="1">
      <alignment horizontal="center" vertical="center"/>
    </xf>
    <xf numFmtId="0" fontId="12" fillId="6" borderId="7" xfId="0" applyNumberFormat="1" applyFont="1" applyFill="1" applyBorder="1" applyAlignment="1" applyProtection="1">
      <alignment horizontal="center" vertical="center"/>
    </xf>
    <xf numFmtId="0" fontId="13" fillId="6" borderId="7" xfId="0" applyNumberFormat="1" applyFont="1" applyFill="1" applyBorder="1" applyAlignment="1" applyProtection="1">
      <alignment horizontal="center" vertical="center"/>
    </xf>
    <xf numFmtId="0" fontId="5" fillId="9" borderId="9" xfId="4" applyAlignment="1" applyProtection="1">
      <alignment horizontal="center" vertical="center" wrapText="1"/>
    </xf>
    <xf numFmtId="4" fontId="5" fillId="9" borderId="9" xfId="4" applyNumberFormat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/>
    </xf>
    <xf numFmtId="14" fontId="1" fillId="6" borderId="1" xfId="0" applyNumberFormat="1" applyFont="1" applyFill="1" applyBorder="1" applyAlignment="1" applyProtection="1">
      <alignment horizontal="center" vertical="center" wrapText="1"/>
    </xf>
    <xf numFmtId="4" fontId="9" fillId="2" borderId="9" xfId="1" applyNumberFormat="1" applyFont="1" applyBorder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top"/>
    </xf>
    <xf numFmtId="0" fontId="12" fillId="0" borderId="7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 vertical="center" wrapText="1"/>
    </xf>
    <xf numFmtId="0" fontId="1" fillId="6" borderId="0" xfId="0" applyFont="1" applyFill="1" applyBorder="1" applyAlignment="1" applyProtection="1">
      <alignment horizontal="left" vertical="center" wrapText="1"/>
    </xf>
  </cellXfs>
  <cellStyles count="5">
    <cellStyle name="Dane wejściowe" xfId="3" builtinId="20"/>
    <cellStyle name="Dane wyjściowe" xfId="4" builtinId="21"/>
    <cellStyle name="Dobre" xfId="1" builtinId="26"/>
    <cellStyle name="Normalny" xfId="0" builtinId="0"/>
    <cellStyle name="Suma" xfId="2" builtinId="25"/>
  </cellStyles>
  <dxfs count="0"/>
  <tableStyles count="0" defaultTableStyle="TableStyleMedium2" defaultPivotStyle="PivotStyleLight16"/>
  <colors>
    <mruColors>
      <color rgb="FFEEC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383694</xdr:colOff>
      <xdr:row>0</xdr:row>
      <xdr:rowOff>791272</xdr:rowOff>
    </xdr:to>
    <xdr:pic>
      <xdr:nvPicPr>
        <xdr:cNvPr id="2" name="irc_mi" descr="Znalezione obrazy dla zapytania PZPN LOGO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993294" cy="743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71"/>
  <sheetViews>
    <sheetView showGridLines="0" tabSelected="1" zoomScale="70" zoomScaleNormal="70" workbookViewId="0">
      <pane ySplit="1" topLeftCell="A2" activePane="bottomLeft" state="frozen"/>
      <selection activeCell="J18" sqref="J18"/>
      <selection pane="bottomLeft" activeCell="L17" sqref="L17"/>
    </sheetView>
  </sheetViews>
  <sheetFormatPr defaultColWidth="0" defaultRowHeight="15" zeroHeight="1"/>
  <cols>
    <col min="1" max="1" width="9.140625" style="3" customWidth="1"/>
    <col min="2" max="3" width="9.85546875" style="4" bestFit="1" customWidth="1"/>
    <col min="4" max="4" width="20" style="4" bestFit="1" customWidth="1"/>
    <col min="5" max="5" width="18.140625" style="3" customWidth="1"/>
    <col min="6" max="7" width="3.7109375" style="5" customWidth="1"/>
    <col min="8" max="8" width="30.7109375" style="5" customWidth="1"/>
    <col min="9" max="9" width="25.7109375" style="5" bestFit="1" customWidth="1"/>
    <col min="10" max="11" width="3.7109375" style="5" customWidth="1"/>
    <col min="12" max="12" width="33.140625" style="5" customWidth="1"/>
    <col min="13" max="13" width="13.28515625" style="5" customWidth="1"/>
    <col min="14" max="14" width="21.5703125" style="5" bestFit="1" customWidth="1"/>
    <col min="15" max="15" width="24.140625" style="5" bestFit="1" customWidth="1"/>
    <col min="16" max="16" width="21.7109375" style="5" customWidth="1"/>
    <col min="17" max="17" width="19.28515625" style="6" customWidth="1"/>
    <col min="18" max="18" width="29.140625" style="6" hidden="1" customWidth="1"/>
    <col min="19" max="19" width="26.140625" style="6" hidden="1" customWidth="1"/>
    <col min="20" max="20" width="23" style="5" hidden="1" customWidth="1"/>
    <col min="21" max="21" width="0" style="5" hidden="1" customWidth="1"/>
    <col min="22" max="22" width="29.85546875" style="5" bestFit="1" customWidth="1"/>
    <col min="23" max="23" width="29" style="5" bestFit="1" customWidth="1"/>
    <col min="24" max="24" width="21.7109375" style="5" customWidth="1"/>
    <col min="25" max="25" width="15" style="5" customWidth="1"/>
    <col min="26" max="27" width="0" style="5" hidden="1" customWidth="1"/>
    <col min="28" max="28" width="9.140625" style="5" customWidth="1"/>
    <col min="29" max="16384" width="9.140625" style="5" hidden="1"/>
  </cols>
  <sheetData>
    <row r="1" spans="1:19" s="3" customFormat="1" ht="63.75" customHeight="1">
      <c r="A1" s="68" t="s">
        <v>17</v>
      </c>
      <c r="B1" s="68"/>
      <c r="C1" s="68"/>
      <c r="D1" s="68"/>
      <c r="E1" s="68"/>
      <c r="F1" s="68"/>
      <c r="G1" s="68"/>
      <c r="H1" s="68"/>
      <c r="I1" s="68"/>
      <c r="J1" s="68"/>
      <c r="K1" s="46"/>
      <c r="L1" s="1"/>
      <c r="M1" s="1"/>
      <c r="N1" s="2"/>
      <c r="O1" s="2"/>
      <c r="P1" s="2"/>
      <c r="Q1" s="2"/>
      <c r="R1" s="2"/>
      <c r="S1" s="2"/>
    </row>
    <row r="2" spans="1:19">
      <c r="A2" s="33"/>
      <c r="B2" s="34"/>
      <c r="C2" s="34"/>
      <c r="D2" s="34"/>
      <c r="E2" s="33"/>
      <c r="F2" s="35"/>
      <c r="G2" s="35"/>
      <c r="Q2" s="5"/>
      <c r="R2" s="5"/>
      <c r="S2" s="5"/>
    </row>
    <row r="3" spans="1:19" ht="18.75">
      <c r="A3" s="50"/>
      <c r="B3" s="70" t="s">
        <v>41</v>
      </c>
      <c r="C3" s="71"/>
      <c r="D3" s="71"/>
      <c r="E3" s="71"/>
      <c r="F3" s="35"/>
      <c r="G3" s="44"/>
      <c r="H3" s="69" t="s">
        <v>42</v>
      </c>
      <c r="I3" s="69"/>
      <c r="K3" s="45"/>
      <c r="L3" s="69" t="s">
        <v>17</v>
      </c>
      <c r="M3" s="69"/>
      <c r="N3"/>
      <c r="O3"/>
      <c r="P3"/>
      <c r="Q3"/>
      <c r="R3"/>
      <c r="S3" s="5"/>
    </row>
    <row r="4" spans="1:19">
      <c r="A4" s="36"/>
      <c r="B4" s="36"/>
      <c r="C4" s="36"/>
      <c r="D4" s="36"/>
      <c r="E4" s="36"/>
      <c r="F4" s="35"/>
      <c r="G4" s="44"/>
      <c r="K4" s="45"/>
      <c r="N4"/>
      <c r="O4"/>
      <c r="P4"/>
      <c r="Q4"/>
      <c r="R4"/>
      <c r="S4" s="5"/>
    </row>
    <row r="5" spans="1:19">
      <c r="A5" s="33"/>
      <c r="B5" s="33"/>
      <c r="C5" s="48" t="s">
        <v>6</v>
      </c>
      <c r="D5" s="48" t="s">
        <v>7</v>
      </c>
      <c r="E5" s="48" t="s">
        <v>9</v>
      </c>
      <c r="F5" s="35"/>
      <c r="G5" s="44"/>
      <c r="H5" s="39" t="s">
        <v>20</v>
      </c>
      <c r="I5" s="41">
        <v>1996</v>
      </c>
      <c r="K5" s="45"/>
      <c r="L5" s="72" t="s">
        <v>34</v>
      </c>
      <c r="M5" s="73">
        <f>Y45</f>
        <v>7834.25</v>
      </c>
      <c r="N5"/>
      <c r="O5"/>
      <c r="P5"/>
      <c r="Q5"/>
      <c r="R5"/>
      <c r="S5" s="5"/>
    </row>
    <row r="6" spans="1:19">
      <c r="A6" s="33"/>
      <c r="B6" s="33"/>
      <c r="C6" s="37" t="s">
        <v>0</v>
      </c>
      <c r="D6" s="37" t="s">
        <v>4</v>
      </c>
      <c r="E6" s="62">
        <v>6</v>
      </c>
      <c r="F6" s="35"/>
      <c r="G6" s="44"/>
      <c r="H6" s="40" t="s">
        <v>35</v>
      </c>
      <c r="I6" s="42">
        <v>40787</v>
      </c>
      <c r="K6" s="45"/>
      <c r="L6" s="72"/>
      <c r="M6" s="73"/>
      <c r="N6"/>
      <c r="O6"/>
      <c r="P6"/>
      <c r="Q6"/>
      <c r="R6"/>
      <c r="S6" s="5"/>
    </row>
    <row r="7" spans="1:19">
      <c r="A7" s="33"/>
      <c r="B7" s="33"/>
      <c r="C7" s="38" t="s">
        <v>1</v>
      </c>
      <c r="D7" s="38" t="s">
        <v>5</v>
      </c>
      <c r="E7" s="63">
        <v>3</v>
      </c>
      <c r="F7" s="35"/>
      <c r="G7" s="44"/>
      <c r="H7" s="39" t="s">
        <v>36</v>
      </c>
      <c r="I7" s="42">
        <v>43646</v>
      </c>
      <c r="K7" s="45"/>
      <c r="L7" s="73" t="s">
        <v>33</v>
      </c>
      <c r="M7" s="73">
        <f>IF(AND(AA42,AA43,AA44),E20,IF(AND(AA42,AA43),E19,IF(AA42,E18,0)))</f>
        <v>0.5</v>
      </c>
      <c r="N7"/>
      <c r="O7"/>
      <c r="P7"/>
      <c r="Q7"/>
      <c r="R7"/>
      <c r="S7" s="5"/>
    </row>
    <row r="8" spans="1:19">
      <c r="A8" s="33"/>
      <c r="B8" s="33"/>
      <c r="C8" s="38" t="s">
        <v>2</v>
      </c>
      <c r="D8" s="38" t="s">
        <v>15</v>
      </c>
      <c r="E8" s="63">
        <v>1</v>
      </c>
      <c r="F8" s="35"/>
      <c r="G8" s="44"/>
      <c r="H8" s="39" t="s">
        <v>37</v>
      </c>
      <c r="I8" s="42">
        <v>43647</v>
      </c>
      <c r="K8" s="45"/>
      <c r="L8" s="73"/>
      <c r="M8" s="73"/>
      <c r="N8"/>
      <c r="O8"/>
      <c r="P8"/>
      <c r="Q8"/>
      <c r="R8"/>
      <c r="S8" s="5"/>
    </row>
    <row r="9" spans="1:19">
      <c r="A9" s="33"/>
      <c r="B9" s="33"/>
      <c r="C9" s="38" t="s">
        <v>3</v>
      </c>
      <c r="D9" s="38" t="s">
        <v>14</v>
      </c>
      <c r="E9" s="64">
        <v>0.5</v>
      </c>
      <c r="F9" s="35"/>
      <c r="G9" s="44"/>
      <c r="H9" s="39" t="s">
        <v>46</v>
      </c>
      <c r="I9" s="43" t="s">
        <v>3</v>
      </c>
      <c r="J9" s="7"/>
      <c r="K9" s="47"/>
      <c r="L9" s="73" t="s">
        <v>45</v>
      </c>
      <c r="M9" s="76">
        <f>M5*(1-M7)</f>
        <v>3917.125</v>
      </c>
      <c r="N9"/>
      <c r="O9"/>
      <c r="P9"/>
      <c r="Q9"/>
      <c r="R9"/>
      <c r="S9" s="5"/>
    </row>
    <row r="10" spans="1:19">
      <c r="A10" s="33"/>
      <c r="B10" s="33"/>
      <c r="C10" s="38" t="s">
        <v>8</v>
      </c>
      <c r="D10" s="38" t="s">
        <v>16</v>
      </c>
      <c r="E10" s="63">
        <v>0</v>
      </c>
      <c r="F10" s="35"/>
      <c r="G10" s="44"/>
      <c r="H10" s="39" t="s">
        <v>47</v>
      </c>
      <c r="I10" s="43" t="s">
        <v>8</v>
      </c>
      <c r="K10" s="45"/>
      <c r="L10" s="73"/>
      <c r="M10" s="76"/>
      <c r="N10"/>
      <c r="O10"/>
      <c r="P10"/>
      <c r="Q10"/>
      <c r="R10"/>
      <c r="S10" s="5"/>
    </row>
    <row r="11" spans="1:19">
      <c r="A11" s="33"/>
      <c r="B11" s="34"/>
      <c r="C11" s="34"/>
      <c r="D11" s="34"/>
      <c r="E11" s="33"/>
      <c r="F11" s="35"/>
      <c r="G11" s="44"/>
      <c r="K11" s="45"/>
      <c r="L11" s="73"/>
      <c r="M11" s="76"/>
      <c r="N11"/>
      <c r="O11"/>
      <c r="P11"/>
      <c r="Q11"/>
      <c r="R11"/>
      <c r="S11" s="5"/>
    </row>
    <row r="12" spans="1:19">
      <c r="A12" s="33"/>
      <c r="B12" s="48" t="s">
        <v>6</v>
      </c>
      <c r="C12" s="48" t="s">
        <v>11</v>
      </c>
      <c r="D12" s="48" t="s">
        <v>12</v>
      </c>
      <c r="E12" s="49" t="s">
        <v>40</v>
      </c>
      <c r="F12" s="35"/>
      <c r="G12" s="44"/>
      <c r="K12" s="45"/>
      <c r="N12"/>
      <c r="O12"/>
      <c r="P12"/>
      <c r="Q12"/>
      <c r="R12"/>
      <c r="S12" s="5"/>
    </row>
    <row r="13" spans="1:19">
      <c r="A13" s="33"/>
      <c r="B13" s="37" t="s">
        <v>0</v>
      </c>
      <c r="C13" s="37">
        <v>12</v>
      </c>
      <c r="D13" s="37">
        <v>14</v>
      </c>
      <c r="E13" s="62">
        <v>500</v>
      </c>
      <c r="F13" s="35"/>
      <c r="G13" s="44"/>
      <c r="K13" s="45"/>
      <c r="N13"/>
      <c r="O13"/>
      <c r="P13"/>
      <c r="Q13"/>
      <c r="R13"/>
      <c r="S13" s="5"/>
    </row>
    <row r="14" spans="1:19">
      <c r="A14" s="33"/>
      <c r="B14" s="38" t="s">
        <v>1</v>
      </c>
      <c r="C14" s="38">
        <v>15</v>
      </c>
      <c r="D14" s="38">
        <v>18</v>
      </c>
      <c r="E14" s="63">
        <v>2000</v>
      </c>
      <c r="F14" s="35"/>
      <c r="G14" s="44"/>
      <c r="K14" s="45"/>
      <c r="N14"/>
      <c r="O14"/>
      <c r="P14"/>
      <c r="Q14"/>
      <c r="R14"/>
      <c r="S14" s="5"/>
    </row>
    <row r="15" spans="1:19">
      <c r="A15" s="33"/>
      <c r="B15" s="38" t="s">
        <v>2</v>
      </c>
      <c r="C15" s="38">
        <v>19</v>
      </c>
      <c r="D15" s="38">
        <v>21</v>
      </c>
      <c r="E15" s="63">
        <v>3000</v>
      </c>
      <c r="F15" s="35"/>
      <c r="G15" s="44"/>
      <c r="K15" s="45"/>
      <c r="N15"/>
      <c r="O15"/>
      <c r="P15"/>
      <c r="Q15"/>
      <c r="R15"/>
      <c r="S15" s="5"/>
    </row>
    <row r="16" spans="1:19">
      <c r="A16" s="33"/>
      <c r="B16" s="35"/>
      <c r="C16" s="35"/>
      <c r="D16" s="35"/>
      <c r="E16" s="35"/>
      <c r="F16" s="35"/>
      <c r="G16" s="44"/>
      <c r="K16" s="45"/>
      <c r="N16"/>
      <c r="O16"/>
      <c r="P16"/>
      <c r="Q16"/>
      <c r="R16"/>
      <c r="S16" s="5"/>
    </row>
    <row r="17" spans="1:27">
      <c r="A17" s="33"/>
      <c r="B17" s="48" t="s">
        <v>6</v>
      </c>
      <c r="C17" s="48" t="s">
        <v>11</v>
      </c>
      <c r="D17" s="48" t="s">
        <v>12</v>
      </c>
      <c r="E17" s="49" t="s">
        <v>10</v>
      </c>
      <c r="F17" s="35"/>
      <c r="G17" s="44"/>
      <c r="K17" s="45"/>
      <c r="N17"/>
      <c r="O17"/>
      <c r="P17"/>
      <c r="Q17"/>
      <c r="R17"/>
      <c r="S17" s="5"/>
    </row>
    <row r="18" spans="1:27">
      <c r="A18" s="33"/>
      <c r="B18" s="38" t="s">
        <v>0</v>
      </c>
      <c r="C18" s="38">
        <v>22</v>
      </c>
      <c r="D18" s="38">
        <v>22</v>
      </c>
      <c r="E18" s="65">
        <v>0.25</v>
      </c>
      <c r="F18" s="35"/>
      <c r="G18" s="44"/>
      <c r="K18" s="45"/>
      <c r="N18"/>
      <c r="O18"/>
      <c r="P18"/>
      <c r="Q18"/>
      <c r="R18"/>
      <c r="S18" s="5"/>
    </row>
    <row r="19" spans="1:27">
      <c r="A19" s="33"/>
      <c r="B19" s="38" t="s">
        <v>1</v>
      </c>
      <c r="C19" s="38">
        <v>23</v>
      </c>
      <c r="D19" s="38">
        <v>23</v>
      </c>
      <c r="E19" s="66">
        <v>0.5</v>
      </c>
      <c r="F19" s="35"/>
      <c r="G19" s="44"/>
      <c r="K19" s="45"/>
      <c r="N19"/>
      <c r="O19"/>
      <c r="P19"/>
      <c r="Q19"/>
      <c r="R19"/>
      <c r="S19" s="5"/>
    </row>
    <row r="20" spans="1:27">
      <c r="A20" s="33"/>
      <c r="B20" s="38" t="s">
        <v>2</v>
      </c>
      <c r="C20" s="37">
        <v>24</v>
      </c>
      <c r="D20" s="37">
        <v>24</v>
      </c>
      <c r="E20" s="67">
        <v>1</v>
      </c>
      <c r="F20" s="35"/>
      <c r="G20" s="44"/>
      <c r="J20" s="5" t="s">
        <v>18</v>
      </c>
      <c r="K20" s="45"/>
      <c r="N20"/>
      <c r="O20"/>
      <c r="P20"/>
      <c r="Q20"/>
      <c r="R20"/>
      <c r="S20" s="5"/>
    </row>
    <row r="21" spans="1:27">
      <c r="A21" s="33"/>
      <c r="B21" s="35"/>
      <c r="C21" s="35"/>
      <c r="D21" s="35"/>
      <c r="E21" s="35"/>
      <c r="F21" s="35"/>
      <c r="G21" s="35"/>
      <c r="N21"/>
      <c r="O21"/>
      <c r="P21"/>
      <c r="Q21"/>
      <c r="R21"/>
      <c r="S21" s="5"/>
    </row>
    <row r="22" spans="1:27">
      <c r="B22" s="77" t="s">
        <v>39</v>
      </c>
      <c r="C22" s="77"/>
      <c r="D22" s="77"/>
      <c r="E22" s="77"/>
      <c r="F22" s="51"/>
      <c r="G22" s="51"/>
      <c r="H22" s="51"/>
    </row>
    <row r="23" spans="1:27"/>
    <row r="24" spans="1:27"/>
    <row r="25" spans="1:27"/>
    <row r="26" spans="1:27"/>
    <row r="27" spans="1:27"/>
    <row r="28" spans="1:27" ht="18.75">
      <c r="B28" s="78" t="s">
        <v>43</v>
      </c>
      <c r="C28" s="78"/>
      <c r="D28" s="78"/>
      <c r="E28" s="78"/>
      <c r="F28" s="78"/>
      <c r="G28" s="78"/>
      <c r="H28" s="78"/>
      <c r="N28" s="74" t="s">
        <v>44</v>
      </c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</row>
    <row r="29" spans="1:27" ht="15" customHeight="1" thickBot="1">
      <c r="B29" s="54"/>
      <c r="C29" s="54"/>
      <c r="D29" s="54"/>
      <c r="E29" s="53"/>
      <c r="F29" s="53"/>
      <c r="G29" s="55"/>
      <c r="H29" s="55"/>
      <c r="Q29" s="8"/>
      <c r="R29" s="5"/>
      <c r="S29" s="5"/>
    </row>
    <row r="30" spans="1:27" ht="30" customHeight="1">
      <c r="B30" s="80" t="s">
        <v>35</v>
      </c>
      <c r="C30" s="80"/>
      <c r="D30" s="79" t="s">
        <v>32</v>
      </c>
      <c r="E30" s="79"/>
      <c r="F30" s="79"/>
      <c r="G30" s="79"/>
      <c r="H30" s="79"/>
      <c r="N30" s="59" t="s">
        <v>19</v>
      </c>
      <c r="O30" s="52" t="s">
        <v>27</v>
      </c>
      <c r="P30" s="60" t="s">
        <v>25</v>
      </c>
      <c r="Q30" s="60" t="s">
        <v>22</v>
      </c>
      <c r="R30" s="75" t="s">
        <v>23</v>
      </c>
      <c r="S30" s="75"/>
      <c r="T30" s="75"/>
      <c r="U30" s="75"/>
      <c r="V30" s="60" t="s">
        <v>26</v>
      </c>
      <c r="W30" s="60" t="s">
        <v>28</v>
      </c>
      <c r="X30" s="60" t="s">
        <v>29</v>
      </c>
      <c r="Y30" s="59" t="s">
        <v>30</v>
      </c>
      <c r="Z30" s="58" t="s">
        <v>24</v>
      </c>
      <c r="AA30" s="10"/>
    </row>
    <row r="31" spans="1:27">
      <c r="B31" s="80"/>
      <c r="C31" s="80"/>
      <c r="D31" s="79"/>
      <c r="E31" s="79"/>
      <c r="F31" s="79"/>
      <c r="G31" s="79"/>
      <c r="H31" s="79"/>
      <c r="N31" s="11" t="s">
        <v>0</v>
      </c>
      <c r="O31" s="12">
        <v>12</v>
      </c>
      <c r="P31" s="13">
        <f t="shared" ref="P31:P40" si="0">DATE(($I$5)+O31,MONTH(1),DAY(1))</f>
        <v>39448</v>
      </c>
      <c r="Q31" s="14">
        <f t="shared" ref="Q31:Q39" si="1">IFERROR(DATEDIF(P31,P32,"D"),0)</f>
        <v>366</v>
      </c>
      <c r="R31" s="12">
        <f t="shared" ref="R31:R39" si="2">IFERROR(DATEDIF($I$6,P32,"D"),0)</f>
        <v>0</v>
      </c>
      <c r="S31" s="12">
        <f t="shared" ref="S31:S40" si="3">IFERROR(DATEDIF($I$6,P31,"D"),0)</f>
        <v>0</v>
      </c>
      <c r="T31" s="12">
        <f t="shared" ref="T31:T40" si="4">R31-S31</f>
        <v>0</v>
      </c>
      <c r="U31" s="12">
        <f t="shared" ref="U31:U40" si="5">IFERROR(DATEDIF($I$7,P31,"D"),0)</f>
        <v>0</v>
      </c>
      <c r="V31" s="12">
        <f t="shared" ref="V31:V40" si="6">IF((T31-U32)&lt;0,0,T31-U32)</f>
        <v>0</v>
      </c>
      <c r="W31" s="15">
        <f t="shared" ref="W31:W40" si="7">V31/Q31</f>
        <v>0</v>
      </c>
      <c r="X31" s="14">
        <f>W31*$E$13</f>
        <v>0</v>
      </c>
      <c r="Y31" s="14">
        <f>IF(AND($I$9="V",$I$10&lt;&gt;"V"),X31*VLOOKUP("IV",$C$6:$E$10,3),X31*VLOOKUP($I$9,$C$6:$E$10,3))</f>
        <v>0</v>
      </c>
      <c r="Z31" s="12" t="s">
        <v>13</v>
      </c>
      <c r="AA31" s="12"/>
    </row>
    <row r="32" spans="1:27">
      <c r="B32" s="80"/>
      <c r="C32" s="80"/>
      <c r="D32" s="79"/>
      <c r="E32" s="79"/>
      <c r="F32" s="79"/>
      <c r="G32" s="79"/>
      <c r="H32" s="79"/>
      <c r="N32" s="11" t="s">
        <v>0</v>
      </c>
      <c r="O32" s="12">
        <v>13</v>
      </c>
      <c r="P32" s="13">
        <f t="shared" si="0"/>
        <v>39814</v>
      </c>
      <c r="Q32" s="14">
        <f t="shared" si="1"/>
        <v>365</v>
      </c>
      <c r="R32" s="12">
        <f t="shared" si="2"/>
        <v>0</v>
      </c>
      <c r="S32" s="12">
        <f t="shared" si="3"/>
        <v>0</v>
      </c>
      <c r="T32" s="12">
        <f t="shared" si="4"/>
        <v>0</v>
      </c>
      <c r="U32" s="12">
        <f t="shared" si="5"/>
        <v>0</v>
      </c>
      <c r="V32" s="12">
        <f t="shared" si="6"/>
        <v>0</v>
      </c>
      <c r="W32" s="15">
        <f t="shared" si="7"/>
        <v>0</v>
      </c>
      <c r="X32" s="14">
        <f>W32*$E$13</f>
        <v>0</v>
      </c>
      <c r="Y32" s="14">
        <f t="shared" ref="Y32:Y40" si="8">IF(AND($I$9="V",$I$10&lt;&gt;"V"),X32*VLOOKUP("IV",$C$6:$E$10,3),X32*VLOOKUP($I$9,$C$6:$E$10,3))</f>
        <v>0</v>
      </c>
      <c r="Z32" s="12" t="s">
        <v>13</v>
      </c>
      <c r="AA32" s="12"/>
    </row>
    <row r="33" spans="2:27" ht="15" customHeight="1">
      <c r="B33" s="56"/>
      <c r="C33" s="57"/>
      <c r="D33" s="54"/>
      <c r="E33" s="53"/>
      <c r="F33" s="53"/>
      <c r="G33" s="55"/>
      <c r="H33" s="55"/>
      <c r="N33" s="11" t="s">
        <v>0</v>
      </c>
      <c r="O33" s="12">
        <v>14</v>
      </c>
      <c r="P33" s="13">
        <f t="shared" si="0"/>
        <v>40179</v>
      </c>
      <c r="Q33" s="14">
        <f t="shared" si="1"/>
        <v>365</v>
      </c>
      <c r="R33" s="12">
        <f t="shared" si="2"/>
        <v>0</v>
      </c>
      <c r="S33" s="12">
        <f t="shared" si="3"/>
        <v>0</v>
      </c>
      <c r="T33" s="12">
        <f t="shared" si="4"/>
        <v>0</v>
      </c>
      <c r="U33" s="12">
        <f t="shared" si="5"/>
        <v>0</v>
      </c>
      <c r="V33" s="12">
        <f t="shared" si="6"/>
        <v>0</v>
      </c>
      <c r="W33" s="15">
        <f t="shared" si="7"/>
        <v>0</v>
      </c>
      <c r="X33" s="14">
        <f>W33*$E$13</f>
        <v>0</v>
      </c>
      <c r="Y33" s="14">
        <f t="shared" si="8"/>
        <v>0</v>
      </c>
      <c r="Z33" s="12" t="s">
        <v>13</v>
      </c>
      <c r="AA33" s="12"/>
    </row>
    <row r="34" spans="2:27" ht="15" customHeight="1">
      <c r="B34" s="80" t="s">
        <v>36</v>
      </c>
      <c r="C34" s="80"/>
      <c r="D34" s="79" t="s">
        <v>31</v>
      </c>
      <c r="E34" s="79"/>
      <c r="F34" s="79"/>
      <c r="G34" s="79"/>
      <c r="H34" s="79"/>
      <c r="N34" s="16" t="s">
        <v>1</v>
      </c>
      <c r="O34" s="17">
        <v>15</v>
      </c>
      <c r="P34" s="18">
        <f t="shared" si="0"/>
        <v>40544</v>
      </c>
      <c r="Q34" s="19">
        <f t="shared" si="1"/>
        <v>365</v>
      </c>
      <c r="R34" s="17">
        <f t="shared" si="2"/>
        <v>122</v>
      </c>
      <c r="S34" s="17">
        <f t="shared" si="3"/>
        <v>0</v>
      </c>
      <c r="T34" s="17">
        <f t="shared" si="4"/>
        <v>122</v>
      </c>
      <c r="U34" s="17">
        <f t="shared" si="5"/>
        <v>0</v>
      </c>
      <c r="V34" s="17">
        <f t="shared" si="6"/>
        <v>122</v>
      </c>
      <c r="W34" s="20">
        <f t="shared" si="7"/>
        <v>0.33424657534246577</v>
      </c>
      <c r="X34" s="19">
        <f>W34*$E$14</f>
        <v>668.49315068493149</v>
      </c>
      <c r="Y34" s="19">
        <f t="shared" si="8"/>
        <v>334.24657534246575</v>
      </c>
      <c r="Z34" s="17" t="s">
        <v>13</v>
      </c>
      <c r="AA34" s="17"/>
    </row>
    <row r="35" spans="2:27">
      <c r="B35" s="80"/>
      <c r="C35" s="80"/>
      <c r="D35" s="79"/>
      <c r="E35" s="79"/>
      <c r="F35" s="79"/>
      <c r="G35" s="79"/>
      <c r="H35" s="79"/>
      <c r="N35" s="16" t="s">
        <v>1</v>
      </c>
      <c r="O35" s="17">
        <v>16</v>
      </c>
      <c r="P35" s="18">
        <f t="shared" si="0"/>
        <v>40909</v>
      </c>
      <c r="Q35" s="19">
        <f t="shared" si="1"/>
        <v>366</v>
      </c>
      <c r="R35" s="17">
        <f t="shared" si="2"/>
        <v>488</v>
      </c>
      <c r="S35" s="17">
        <f t="shared" si="3"/>
        <v>122</v>
      </c>
      <c r="T35" s="17">
        <f t="shared" si="4"/>
        <v>366</v>
      </c>
      <c r="U35" s="17">
        <f t="shared" si="5"/>
        <v>0</v>
      </c>
      <c r="V35" s="17">
        <f t="shared" si="6"/>
        <v>366</v>
      </c>
      <c r="W35" s="20">
        <f t="shared" si="7"/>
        <v>1</v>
      </c>
      <c r="X35" s="19">
        <f>W35*$E$14</f>
        <v>2000</v>
      </c>
      <c r="Y35" s="19">
        <f t="shared" si="8"/>
        <v>1000</v>
      </c>
      <c r="Z35" s="17" t="s">
        <v>13</v>
      </c>
      <c r="AA35" s="17"/>
    </row>
    <row r="36" spans="2:27">
      <c r="B36" s="80"/>
      <c r="C36" s="80"/>
      <c r="D36" s="79"/>
      <c r="E36" s="79"/>
      <c r="F36" s="79"/>
      <c r="G36" s="79"/>
      <c r="H36" s="79"/>
      <c r="N36" s="16" t="s">
        <v>1</v>
      </c>
      <c r="O36" s="17">
        <v>17</v>
      </c>
      <c r="P36" s="18">
        <f t="shared" si="0"/>
        <v>41275</v>
      </c>
      <c r="Q36" s="19">
        <f t="shared" si="1"/>
        <v>365</v>
      </c>
      <c r="R36" s="17">
        <f t="shared" si="2"/>
        <v>853</v>
      </c>
      <c r="S36" s="17">
        <f t="shared" si="3"/>
        <v>488</v>
      </c>
      <c r="T36" s="17">
        <f t="shared" si="4"/>
        <v>365</v>
      </c>
      <c r="U36" s="17">
        <f t="shared" si="5"/>
        <v>0</v>
      </c>
      <c r="V36" s="17">
        <f t="shared" si="6"/>
        <v>365</v>
      </c>
      <c r="W36" s="20">
        <f t="shared" si="7"/>
        <v>1</v>
      </c>
      <c r="X36" s="19">
        <f>W36*$E$14</f>
        <v>2000</v>
      </c>
      <c r="Y36" s="19">
        <f t="shared" si="8"/>
        <v>1000</v>
      </c>
      <c r="Z36" s="17" t="s">
        <v>13</v>
      </c>
      <c r="AA36" s="17"/>
    </row>
    <row r="37" spans="2:27" ht="15" customHeight="1">
      <c r="B37" s="56"/>
      <c r="C37" s="57"/>
      <c r="D37" s="54"/>
      <c r="E37" s="53"/>
      <c r="F37" s="53"/>
      <c r="G37" s="55"/>
      <c r="H37" s="55"/>
      <c r="N37" s="16" t="s">
        <v>1</v>
      </c>
      <c r="O37" s="17">
        <v>18</v>
      </c>
      <c r="P37" s="18">
        <f t="shared" si="0"/>
        <v>41640</v>
      </c>
      <c r="Q37" s="19">
        <f t="shared" si="1"/>
        <v>365</v>
      </c>
      <c r="R37" s="17">
        <f t="shared" si="2"/>
        <v>1218</v>
      </c>
      <c r="S37" s="17">
        <f t="shared" si="3"/>
        <v>853</v>
      </c>
      <c r="T37" s="17">
        <f t="shared" si="4"/>
        <v>365</v>
      </c>
      <c r="U37" s="17">
        <f t="shared" si="5"/>
        <v>0</v>
      </c>
      <c r="V37" s="17">
        <f t="shared" si="6"/>
        <v>365</v>
      </c>
      <c r="W37" s="20">
        <f t="shared" si="7"/>
        <v>1</v>
      </c>
      <c r="X37" s="19">
        <f>W37*$E$14</f>
        <v>2000</v>
      </c>
      <c r="Y37" s="19">
        <f t="shared" si="8"/>
        <v>1000</v>
      </c>
      <c r="Z37" s="17" t="s">
        <v>13</v>
      </c>
      <c r="AA37" s="17"/>
    </row>
    <row r="38" spans="2:27" ht="15" customHeight="1">
      <c r="B38" s="80" t="s">
        <v>37</v>
      </c>
      <c r="C38" s="80"/>
      <c r="D38" s="79" t="s">
        <v>38</v>
      </c>
      <c r="E38" s="79"/>
      <c r="F38" s="79"/>
      <c r="G38" s="79"/>
      <c r="H38" s="79"/>
      <c r="N38" s="21" t="s">
        <v>2</v>
      </c>
      <c r="O38" s="22">
        <v>19</v>
      </c>
      <c r="P38" s="23">
        <f t="shared" si="0"/>
        <v>42005</v>
      </c>
      <c r="Q38" s="24">
        <f t="shared" si="1"/>
        <v>365</v>
      </c>
      <c r="R38" s="22">
        <f t="shared" si="2"/>
        <v>1583</v>
      </c>
      <c r="S38" s="22">
        <f t="shared" si="3"/>
        <v>1218</v>
      </c>
      <c r="T38" s="22">
        <f t="shared" si="4"/>
        <v>365</v>
      </c>
      <c r="U38" s="22">
        <f t="shared" si="5"/>
        <v>0</v>
      </c>
      <c r="V38" s="22">
        <f t="shared" si="6"/>
        <v>365</v>
      </c>
      <c r="W38" s="25">
        <f t="shared" si="7"/>
        <v>1</v>
      </c>
      <c r="X38" s="24">
        <f>W38*$E$15</f>
        <v>3000</v>
      </c>
      <c r="Y38" s="24">
        <f t="shared" si="8"/>
        <v>1500</v>
      </c>
      <c r="Z38" s="22" t="s">
        <v>13</v>
      </c>
      <c r="AA38" s="22"/>
    </row>
    <row r="39" spans="2:27">
      <c r="B39" s="80"/>
      <c r="C39" s="80"/>
      <c r="D39" s="79"/>
      <c r="E39" s="79"/>
      <c r="F39" s="79"/>
      <c r="G39" s="79"/>
      <c r="H39" s="79"/>
      <c r="N39" s="21" t="s">
        <v>2</v>
      </c>
      <c r="O39" s="22">
        <v>20</v>
      </c>
      <c r="P39" s="23">
        <f t="shared" si="0"/>
        <v>42370</v>
      </c>
      <c r="Q39" s="24">
        <f t="shared" si="1"/>
        <v>366</v>
      </c>
      <c r="R39" s="22">
        <f t="shared" si="2"/>
        <v>1949</v>
      </c>
      <c r="S39" s="22">
        <f t="shared" si="3"/>
        <v>1583</v>
      </c>
      <c r="T39" s="22">
        <f t="shared" si="4"/>
        <v>366</v>
      </c>
      <c r="U39" s="22">
        <f t="shared" si="5"/>
        <v>0</v>
      </c>
      <c r="V39" s="22">
        <f t="shared" si="6"/>
        <v>366</v>
      </c>
      <c r="W39" s="25">
        <f t="shared" si="7"/>
        <v>1</v>
      </c>
      <c r="X39" s="24">
        <f>W39*$E$15</f>
        <v>3000</v>
      </c>
      <c r="Y39" s="24">
        <f t="shared" si="8"/>
        <v>1500</v>
      </c>
      <c r="Z39" s="22" t="s">
        <v>13</v>
      </c>
      <c r="AA39" s="22"/>
    </row>
    <row r="40" spans="2:27">
      <c r="B40" s="80"/>
      <c r="C40" s="80"/>
      <c r="D40" s="79"/>
      <c r="E40" s="79"/>
      <c r="F40" s="79"/>
      <c r="G40" s="79"/>
      <c r="H40" s="79"/>
      <c r="N40" s="21" t="s">
        <v>2</v>
      </c>
      <c r="O40" s="22">
        <v>21</v>
      </c>
      <c r="P40" s="23">
        <f t="shared" si="0"/>
        <v>42736</v>
      </c>
      <c r="Q40" s="24">
        <f>IFERROR(DATEDIF(P40,P42,"D"),0)</f>
        <v>365</v>
      </c>
      <c r="R40" s="22">
        <f>IFERROR(DATEDIF($I$6,P42,"D"),0)</f>
        <v>2314</v>
      </c>
      <c r="S40" s="22">
        <f t="shared" si="3"/>
        <v>1949</v>
      </c>
      <c r="T40" s="22">
        <f t="shared" si="4"/>
        <v>365</v>
      </c>
      <c r="U40" s="22">
        <f t="shared" si="5"/>
        <v>0</v>
      </c>
      <c r="V40" s="22">
        <f t="shared" si="6"/>
        <v>365</v>
      </c>
      <c r="W40" s="25">
        <f t="shared" si="7"/>
        <v>1</v>
      </c>
      <c r="X40" s="24">
        <f>W40*$E$15</f>
        <v>3000</v>
      </c>
      <c r="Y40" s="24">
        <f t="shared" si="8"/>
        <v>1500</v>
      </c>
      <c r="Z40" s="22" t="s">
        <v>13</v>
      </c>
      <c r="AA40" s="22"/>
    </row>
    <row r="41" spans="2:27" hidden="1">
      <c r="N41" s="21"/>
      <c r="O41" s="22"/>
      <c r="P41" s="23"/>
      <c r="Q41" s="24"/>
      <c r="R41" s="22"/>
      <c r="S41" s="22"/>
      <c r="T41" s="22"/>
      <c r="U41" s="22">
        <f>IFERROR(DATEDIF($I$7,P42,"D"),0)</f>
        <v>0</v>
      </c>
      <c r="V41" s="22"/>
      <c r="W41" s="24"/>
      <c r="X41" s="24"/>
      <c r="Y41" s="24"/>
      <c r="Z41" s="22"/>
      <c r="AA41" s="22"/>
    </row>
    <row r="42" spans="2:27" hidden="1">
      <c r="N42" s="26" t="s">
        <v>21</v>
      </c>
      <c r="O42" s="26">
        <v>22</v>
      </c>
      <c r="P42" s="27">
        <f>DATE(($I$5)+O42,MONTH(1),DAY(1))</f>
        <v>43101</v>
      </c>
      <c r="Q42" s="28">
        <f>IFERROR(DATEDIF(P42,P43,"D"),0)</f>
        <v>365</v>
      </c>
      <c r="R42" s="26">
        <f>IFERROR(DATEDIF($I$6,P43,"D"),0)</f>
        <v>2679</v>
      </c>
      <c r="S42" s="26">
        <f>IFERROR(DATEDIF($I$6,P42,"D"),0)</f>
        <v>2314</v>
      </c>
      <c r="T42" s="26">
        <f>R42-S42</f>
        <v>365</v>
      </c>
      <c r="U42" s="26">
        <f>IFERROR(DATEDIF($I$8,P42,"D"),0)</f>
        <v>0</v>
      </c>
      <c r="V42" s="26">
        <f>IF((T42-U43)&lt;0,0,T42-U43)</f>
        <v>365</v>
      </c>
      <c r="W42" s="28">
        <f>V42/Q42</f>
        <v>1</v>
      </c>
      <c r="X42" s="28">
        <f>W42*$E$15</f>
        <v>3000</v>
      </c>
      <c r="Y42" s="28">
        <f>X42*VLOOKUP($I$9,$C$6:$E$10,3,FALSE)</f>
        <v>1500</v>
      </c>
      <c r="Z42" s="28">
        <f>IFERROR(DATEDIF($I$8,P42,"D"),0)</f>
        <v>0</v>
      </c>
      <c r="AA42" s="26" t="b">
        <f>Z42&lt;=0</f>
        <v>1</v>
      </c>
    </row>
    <row r="43" spans="2:27" hidden="1">
      <c r="N43" s="26" t="s">
        <v>21</v>
      </c>
      <c r="O43" s="26">
        <v>23</v>
      </c>
      <c r="P43" s="27">
        <f>DATE(($I$5)+O43,MONTH(1),DAY(1))</f>
        <v>43466</v>
      </c>
      <c r="Q43" s="28">
        <f>IFERROR(DATEDIF(P43,P44,"D"),0)</f>
        <v>365</v>
      </c>
      <c r="R43" s="26">
        <f>IFERROR(DATEDIF($I$6,P44,"D"),0)</f>
        <v>3044</v>
      </c>
      <c r="S43" s="26">
        <f>IFERROR(DATEDIF($I$6,P43,"D"),0)</f>
        <v>2679</v>
      </c>
      <c r="T43" s="26">
        <f>R43-S43</f>
        <v>365</v>
      </c>
      <c r="U43" s="26">
        <f>IFERROR(DATEDIF($I$8,P43,"D"),0)</f>
        <v>0</v>
      </c>
      <c r="V43" s="26">
        <f>IF((T43-U44)&lt;0,0,T43-U44)</f>
        <v>181</v>
      </c>
      <c r="W43" s="28">
        <f>V43/Q43</f>
        <v>0.49589041095890413</v>
      </c>
      <c r="X43" s="28">
        <f>W43*$E$15</f>
        <v>1487.6712328767123</v>
      </c>
      <c r="Y43" s="28">
        <f>X43*VLOOKUP($I$9,$C$6:$E$10,3,FALSE)</f>
        <v>743.83561643835617</v>
      </c>
      <c r="Z43" s="28">
        <f>IFERROR(DATEDIF($I$8,P43,"D"),0)</f>
        <v>0</v>
      </c>
      <c r="AA43" s="26" t="b">
        <f t="shared" ref="AA43:AA44" si="9">Z43&lt;=0</f>
        <v>1</v>
      </c>
    </row>
    <row r="44" spans="2:27" hidden="1">
      <c r="N44" s="26" t="s">
        <v>21</v>
      </c>
      <c r="O44" s="26">
        <v>24</v>
      </c>
      <c r="P44" s="27">
        <f>DATE(($I$5)+O44,MONTH(1),DAY(1))</f>
        <v>43831</v>
      </c>
      <c r="Q44" s="28">
        <f>IFERROR(DATEDIF(P44,P45,"D"),0)</f>
        <v>366</v>
      </c>
      <c r="R44" s="26">
        <f>IFERROR(DATEDIF($I$6,P45,"D"),0)</f>
        <v>3410</v>
      </c>
      <c r="S44" s="26"/>
      <c r="T44" s="26"/>
      <c r="U44" s="26">
        <f>IFERROR(DATEDIF($I$8,P44,"D"),0)</f>
        <v>184</v>
      </c>
      <c r="V44" s="26">
        <f>IF((T44-U45)&lt;0,0,T44-U45)</f>
        <v>0</v>
      </c>
      <c r="W44" s="28">
        <f>V44/Q44</f>
        <v>0</v>
      </c>
      <c r="X44" s="28">
        <f>W44*$E$15</f>
        <v>0</v>
      </c>
      <c r="Y44" s="28">
        <f>X44*VLOOKUP($I$9,$C$6:$E$10,3,FALSE)</f>
        <v>0</v>
      </c>
      <c r="Z44" s="28">
        <f>IFERROR(DATEDIF($I$8,P44,"D"),0)</f>
        <v>184</v>
      </c>
      <c r="AA44" s="26" t="b">
        <f t="shared" si="9"/>
        <v>0</v>
      </c>
    </row>
    <row r="45" spans="2:27" hidden="1">
      <c r="N45" s="9"/>
      <c r="O45" s="29">
        <v>25</v>
      </c>
      <c r="P45" s="30">
        <f>DATE(($I$5)+O45,MONTH(1),DAY(1))</f>
        <v>44197</v>
      </c>
      <c r="Q45" s="31"/>
      <c r="R45" s="9"/>
      <c r="S45" s="9"/>
      <c r="T45" s="9"/>
      <c r="U45" s="9"/>
      <c r="V45" s="9"/>
      <c r="W45" s="32"/>
      <c r="X45" s="28">
        <f>ROUND(SUM(X31:X40),2)</f>
        <v>15668.49</v>
      </c>
      <c r="Y45" s="28">
        <f>ROUND(SUM(Y31:Y40),2)</f>
        <v>7834.25</v>
      </c>
      <c r="Z45" s="28">
        <f>ROUND(IF(AND(AA42,AA43,AA44),Y45*(1-E20),IF(AND(AA42,AA43),Y45*(1-E19),IF(AA42,Y45*(1-E18),Y45))),2)</f>
        <v>3917.13</v>
      </c>
      <c r="AA45" s="9"/>
    </row>
    <row r="46" spans="2:27" hidden="1">
      <c r="Q46" s="5"/>
      <c r="R46" s="5"/>
      <c r="S46" s="5"/>
      <c r="V46" s="6"/>
      <c r="W46" s="6"/>
      <c r="X46" s="6"/>
    </row>
    <row r="47" spans="2:27">
      <c r="Q47" s="5"/>
      <c r="R47" s="5"/>
      <c r="S47" s="5"/>
      <c r="V47" s="6"/>
      <c r="W47" s="6"/>
      <c r="X47" s="6"/>
      <c r="Y47" s="61">
        <f>SUM(Y31:Y40)</f>
        <v>7834.2465753424658</v>
      </c>
    </row>
    <row r="48" spans="2:27">
      <c r="Q48" s="5"/>
      <c r="R48" s="5"/>
      <c r="S48" s="5"/>
      <c r="V48" s="6"/>
      <c r="W48" s="6"/>
      <c r="X48" s="6"/>
    </row>
    <row r="49" spans="17:19" hidden="1"/>
    <row r="50" spans="17:19" hidden="1"/>
    <row r="51" spans="17:19" hidden="1"/>
    <row r="52" spans="17:19" hidden="1"/>
    <row r="53" spans="17:19" hidden="1">
      <c r="Q53" s="5"/>
      <c r="R53" s="5"/>
      <c r="S53" s="5"/>
    </row>
    <row r="54" spans="17:19" hidden="1">
      <c r="Q54" s="5"/>
      <c r="R54" s="5"/>
      <c r="S54" s="5"/>
    </row>
    <row r="55" spans="17:19" hidden="1">
      <c r="Q55" s="5"/>
      <c r="R55" s="5"/>
      <c r="S55" s="5"/>
    </row>
    <row r="56" spans="17:19" hidden="1">
      <c r="Q56" s="5"/>
      <c r="R56" s="5"/>
      <c r="S56" s="5"/>
    </row>
    <row r="57" spans="17:19" hidden="1">
      <c r="Q57" s="5"/>
      <c r="R57" s="5"/>
      <c r="S57" s="5"/>
    </row>
    <row r="58" spans="17:19" hidden="1">
      <c r="Q58" s="5"/>
      <c r="R58" s="5"/>
      <c r="S58" s="5"/>
    </row>
    <row r="59" spans="17:19" hidden="1">
      <c r="Q59" s="5"/>
      <c r="R59" s="5"/>
      <c r="S59" s="5"/>
    </row>
    <row r="60" spans="17:19" hidden="1">
      <c r="Q60" s="5"/>
      <c r="R60" s="5"/>
      <c r="S60" s="5"/>
    </row>
    <row r="61" spans="17:19" hidden="1">
      <c r="Q61" s="5"/>
      <c r="R61" s="5"/>
      <c r="S61" s="5"/>
    </row>
    <row r="62" spans="17:19" hidden="1">
      <c r="Q62" s="5"/>
      <c r="R62" s="5"/>
      <c r="S62" s="5"/>
    </row>
    <row r="63" spans="17:19" hidden="1">
      <c r="Q63" s="5"/>
      <c r="R63" s="5"/>
      <c r="S63" s="5"/>
    </row>
    <row r="64" spans="17:19" hidden="1">
      <c r="Q64" s="5"/>
      <c r="R64" s="5"/>
      <c r="S64" s="5"/>
    </row>
    <row r="65" spans="17:19" hidden="1">
      <c r="Q65" s="5"/>
      <c r="R65" s="5"/>
      <c r="S65" s="5"/>
    </row>
    <row r="66" spans="17:19" hidden="1">
      <c r="Q66" s="5"/>
      <c r="R66" s="5"/>
      <c r="S66" s="5"/>
    </row>
    <row r="67" spans="17:19" hidden="1">
      <c r="Q67" s="5"/>
      <c r="R67" s="5"/>
      <c r="S67" s="5"/>
    </row>
    <row r="68" spans="17:19" hidden="1">
      <c r="Q68" s="5"/>
      <c r="R68" s="5"/>
      <c r="S68" s="5"/>
    </row>
    <row r="69" spans="17:19" hidden="1">
      <c r="Q69" s="5"/>
      <c r="R69" s="5"/>
      <c r="S69" s="5"/>
    </row>
    <row r="70" spans="17:19" hidden="1">
      <c r="Q70" s="5"/>
      <c r="R70" s="5"/>
      <c r="S70" s="5"/>
    </row>
    <row r="71" spans="17:19" hidden="1">
      <c r="Q71" s="5"/>
      <c r="R71" s="5"/>
      <c r="S71" s="5"/>
    </row>
  </sheetData>
  <sheetProtection sheet="1" objects="1" scenarios="1"/>
  <mergeCells count="20">
    <mergeCell ref="B22:E22"/>
    <mergeCell ref="B28:H28"/>
    <mergeCell ref="D30:H32"/>
    <mergeCell ref="D34:H36"/>
    <mergeCell ref="D38:H40"/>
    <mergeCell ref="B30:C32"/>
    <mergeCell ref="B34:C36"/>
    <mergeCell ref="B38:C40"/>
    <mergeCell ref="L7:L8"/>
    <mergeCell ref="M7:M8"/>
    <mergeCell ref="N28:Y28"/>
    <mergeCell ref="R30:U30"/>
    <mergeCell ref="L9:L11"/>
    <mergeCell ref="M9:M11"/>
    <mergeCell ref="A1:J1"/>
    <mergeCell ref="H3:I3"/>
    <mergeCell ref="B3:E3"/>
    <mergeCell ref="L3:M3"/>
    <mergeCell ref="L5:L6"/>
    <mergeCell ref="M5:M6"/>
  </mergeCells>
  <dataValidations count="5">
    <dataValidation type="list" allowBlank="1" showInputMessage="1" showErrorMessage="1" sqref="I9:I10">
      <formula1>$C$6:$C$10</formula1>
    </dataValidation>
    <dataValidation type="date" showErrorMessage="1" error="Data rozpoczęcia szkolenia nie może być wcześniejsza niż data urodzenia oraz późniejsza niż data zakończenia szkolenia." prompt="Data rozpoczęcia szkolenia nie może być wcześniejsza niż data urodzenia oraz późniejsza niż data zakończenia szkolenia." sqref="I6">
      <formula1>DATE((I5),MONTH(1),DAY(1))</formula1>
      <formula2>I7</formula2>
    </dataValidation>
    <dataValidation type="date" allowBlank="1" showInputMessage="1" showErrorMessage="1" error="Data zakończenia szkolenia nie może być wcześniejsza niż data rozpoczecia szkolenia oraz późniejsza niż data rejestracji w nowym klubie." sqref="I7">
      <formula1>I6</formula1>
      <formula2>I8</formula2>
    </dataValidation>
    <dataValidation type="date" operator="greaterThanOrEqual" allowBlank="1" showInputMessage="1" showErrorMessage="1" error="Data rejestacji w nowym klubie nie może być wcześniejsza niż data zakończenia szkolenia.&#10;" sqref="I8">
      <formula1>I7</formula1>
    </dataValidation>
    <dataValidation type="whole" operator="lessThan" allowBlank="1" showInputMessage="1" showErrorMessage="1" error="Rok urodzenia musi być mniejszy niż rok rozpoczecia szkolenia." sqref="I5">
      <formula1>YEAR(I6)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Deloitte</dc:creator>
  <cp:lastModifiedBy>Użytkownik systemu Windows</cp:lastModifiedBy>
  <dcterms:created xsi:type="dcterms:W3CDTF">2017-03-08T12:35:48Z</dcterms:created>
  <dcterms:modified xsi:type="dcterms:W3CDTF">2019-07-17T14:20:27Z</dcterms:modified>
</cp:coreProperties>
</file>